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3040" windowHeight="10068"/>
  </bookViews>
  <sheets>
    <sheet name="CODLEA" sheetId="2" r:id="rId1"/>
  </sheets>
  <definedNames>
    <definedName name="_Toc395598004" localSheetId="0">CODLEA!$A$1</definedName>
  </definedNames>
  <calcPr calcId="152511"/>
</workbook>
</file>

<file path=xl/calcChain.xml><?xml version="1.0" encoding="utf-8"?>
<calcChain xmlns="http://schemas.openxmlformats.org/spreadsheetml/2006/main">
  <c r="C19" i="2" l="1"/>
  <c r="B19" i="2"/>
  <c r="C7" i="2" l="1"/>
  <c r="C6" i="2" l="1"/>
  <c r="B6" i="2"/>
  <c r="D19" i="2" l="1"/>
  <c r="E19" i="2" l="1"/>
  <c r="F19" i="2" s="1"/>
  <c r="G19" i="2" s="1"/>
  <c r="H19" i="2" s="1"/>
  <c r="I19" i="2" s="1"/>
  <c r="J19" i="2" s="1"/>
  <c r="K19" i="2" s="1"/>
  <c r="B11" i="2"/>
  <c r="D9" i="2"/>
  <c r="E9" i="2" s="1"/>
  <c r="F9" i="2" s="1"/>
  <c r="G9" i="2" s="1"/>
  <c r="H9" i="2" s="1"/>
  <c r="I9" i="2" s="1"/>
  <c r="J9" i="2" s="1"/>
  <c r="K9" i="2" s="1"/>
  <c r="C9" i="2"/>
  <c r="D7" i="2"/>
  <c r="D6" i="2" s="1"/>
  <c r="B10" i="2" l="1"/>
  <c r="B13" i="2" s="1"/>
  <c r="B15" i="2" s="1"/>
  <c r="C11" i="2"/>
  <c r="D11" i="2"/>
  <c r="E7" i="2"/>
  <c r="E6" i="2" s="1"/>
  <c r="L19" i="2"/>
  <c r="B17" i="2" l="1"/>
  <c r="B14" i="2"/>
  <c r="D10" i="2"/>
  <c r="D13" i="2" s="1"/>
  <c r="D15" i="2" s="1"/>
  <c r="C10" i="2"/>
  <c r="C13" i="2" s="1"/>
  <c r="C15" i="2" s="1"/>
  <c r="F7" i="2"/>
  <c r="F6" i="2" s="1"/>
  <c r="E11" i="2"/>
  <c r="B18" i="2" l="1"/>
  <c r="D17" i="2"/>
  <c r="D14" i="2"/>
  <c r="C17" i="2"/>
  <c r="C14" i="2"/>
  <c r="E10" i="2"/>
  <c r="F11" i="2"/>
  <c r="G7" i="2"/>
  <c r="G6" i="2" s="1"/>
  <c r="D18" i="2" l="1"/>
  <c r="C18" i="2"/>
  <c r="F10" i="2"/>
  <c r="F13" i="2" s="1"/>
  <c r="F15" i="2" s="1"/>
  <c r="G11" i="2"/>
  <c r="H7" i="2"/>
  <c r="H6" i="2" s="1"/>
  <c r="E13" i="2"/>
  <c r="E15" i="2" s="1"/>
  <c r="F17" i="2" l="1"/>
  <c r="F14" i="2"/>
  <c r="E17" i="2"/>
  <c r="E14" i="2"/>
  <c r="G10" i="2"/>
  <c r="G13" i="2" s="1"/>
  <c r="H11" i="2"/>
  <c r="I7" i="2"/>
  <c r="I6" i="2" s="1"/>
  <c r="F18" i="2" l="1"/>
  <c r="E18" i="2"/>
  <c r="G15" i="2"/>
  <c r="H10" i="2"/>
  <c r="H13" i="2" s="1"/>
  <c r="H15" i="2" s="1"/>
  <c r="J7" i="2"/>
  <c r="J6" i="2" s="1"/>
  <c r="I11" i="2"/>
  <c r="H17" i="2" l="1"/>
  <c r="H14" i="2"/>
  <c r="G17" i="2"/>
  <c r="G14" i="2"/>
  <c r="I10" i="2"/>
  <c r="J11" i="2"/>
  <c r="K7" i="2"/>
  <c r="I13" i="2"/>
  <c r="I15" i="2" s="1"/>
  <c r="H18" i="2" l="1"/>
  <c r="K11" i="2"/>
  <c r="L11" i="2" s="1"/>
  <c r="K6" i="2"/>
  <c r="G18" i="2"/>
  <c r="I17" i="2"/>
  <c r="I14" i="2"/>
  <c r="J10" i="2"/>
  <c r="J13" i="2" s="1"/>
  <c r="J15" i="2" s="1"/>
  <c r="L7" i="2"/>
  <c r="L6" i="2" s="1"/>
  <c r="K10" i="2" l="1"/>
  <c r="K13" i="2" s="1"/>
  <c r="I18" i="2"/>
  <c r="J17" i="2"/>
  <c r="J14" i="2"/>
  <c r="J18" i="2"/>
  <c r="L10" i="2" l="1"/>
  <c r="L13" i="2"/>
  <c r="K15" i="2"/>
  <c r="K14" i="2" s="1"/>
  <c r="K17" i="2" l="1"/>
  <c r="L15" i="2"/>
  <c r="L14" i="2" s="1"/>
  <c r="L17" i="2" l="1"/>
  <c r="K18" i="2"/>
  <c r="L18" i="2" s="1"/>
</calcChain>
</file>

<file path=xl/sharedStrings.xml><?xml version="1.0" encoding="utf-8"?>
<sst xmlns="http://schemas.openxmlformats.org/spreadsheetml/2006/main" count="25" uniqueCount="24">
  <si>
    <t>Concept</t>
  </si>
  <si>
    <t>Anul</t>
  </si>
  <si>
    <t>Total perioadă contractuală</t>
  </si>
  <si>
    <t xml:space="preserve">Anul </t>
  </si>
  <si>
    <t>(Km) Număr total de kilometri efectivi</t>
  </si>
  <si>
    <t xml:space="preserve">(Cunitar) Cost unitar per kilometru  </t>
  </si>
  <si>
    <t>(II)  (Pr) Profit rezonabil (%)</t>
  </si>
  <si>
    <t xml:space="preserve">              Profit rezonabil (lei)</t>
  </si>
  <si>
    <t>Venituri din vânzări de titluri de călătorie</t>
  </si>
  <si>
    <t>(III) TOTAL VENITURI PLANIFICATE</t>
  </si>
  <si>
    <t xml:space="preserve"> (I) Cost Total (Km efectuați x c unitar / Km)</t>
  </si>
  <si>
    <t xml:space="preserve">         Autobuz</t>
  </si>
  <si>
    <t xml:space="preserve">        Autobuz</t>
  </si>
  <si>
    <t xml:space="preserve">Venituri din servicii de transport public, din care : </t>
  </si>
  <si>
    <t>Compensație ca diferențe de tarif (exclusiv TVA)</t>
  </si>
  <si>
    <t>(C) TOTAL COMPENSAŢIE ANUALĂ PLANIFICATĂ               (I-III+II), din care :</t>
  </si>
  <si>
    <t xml:space="preserve">Alte venituri în cadrul rețelei unde se prestează PSO :  </t>
  </si>
  <si>
    <t>Compensația :</t>
  </si>
  <si>
    <t>NOTE :</t>
  </si>
  <si>
    <r>
      <t>Anexa 17.5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indexed="8"/>
        <rFont val="Times New Roman"/>
        <family val="1"/>
      </rPr>
      <t>– Estimarea anuală a compensației pentru Orașul Ghimbav și Municipiul Codlea la Contractul de delegare a gestiunii serviciului de transport public local de calatori nr. 1/2018</t>
    </r>
  </si>
  <si>
    <t>Anexa nr. 77 la Actul aditional nr. 1/2019</t>
  </si>
  <si>
    <t>1. Pentru anul în curs, estimările sunt realizate pentru perioada 03.12 - 31.12.2019</t>
  </si>
  <si>
    <t>2. Veniturile totale planificate sunt exprimate exclusiv TVA (+19%)</t>
  </si>
  <si>
    <t>3. Consiliile locale ale Unităților Administrtiv Teritoriale de pe tronson vor stabili de comun acord, prin Hotărări ale acestora, modalitatatea de împărțire procentuală a cheltuielilor.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</si>
</sst>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8">
    <font>
      <sz val="11"/>
      <color theme="1"/>
      <name val="Calibri"/>
      <charset val="134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charset val="134"/>
      <scheme val="minor"/>
    </font>
    <font>
      <b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sz val="10"/>
      <color rgb="FF00B050"/>
      <name val="Calibri"/>
      <family val="2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/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0" fontId="2" fillId="2" borderId="0" xfId="0" applyFont="1" applyFill="1"/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4" fontId="3" fillId="0" borderId="0" xfId="0" applyNumberFormat="1" applyFont="1"/>
    <xf numFmtId="2" fontId="3" fillId="0" borderId="0" xfId="0" applyNumberFormat="1" applyFont="1"/>
    <xf numFmtId="3" fontId="2" fillId="0" borderId="0" xfId="0" applyNumberFormat="1" applyFont="1"/>
    <xf numFmtId="3" fontId="2" fillId="2" borderId="0" xfId="0" applyNumberFormat="1" applyFont="1" applyFill="1"/>
    <xf numFmtId="3" fontId="2" fillId="3" borderId="0" xfId="0" applyNumberFormat="1" applyFont="1" applyFill="1"/>
    <xf numFmtId="0" fontId="9" fillId="0" borderId="0" xfId="0" applyFont="1"/>
    <xf numFmtId="0" fontId="3" fillId="0" borderId="0" xfId="0" applyFont="1"/>
    <xf numFmtId="3" fontId="9" fillId="0" borderId="0" xfId="0" applyNumberFormat="1" applyFont="1"/>
    <xf numFmtId="43" fontId="10" fillId="0" borderId="0" xfId="2" applyFont="1"/>
    <xf numFmtId="43" fontId="11" fillId="0" borderId="0" xfId="2" applyFont="1"/>
    <xf numFmtId="43" fontId="12" fillId="0" borderId="0" xfId="2" applyFont="1"/>
    <xf numFmtId="43" fontId="13" fillId="0" borderId="0" xfId="2" applyFont="1"/>
    <xf numFmtId="0" fontId="14" fillId="0" borderId="0" xfId="0" applyFont="1"/>
    <xf numFmtId="10" fontId="14" fillId="0" borderId="0" xfId="1" applyNumberFormat="1" applyFont="1"/>
    <xf numFmtId="0" fontId="15" fillId="0" borderId="0" xfId="0" applyFont="1"/>
    <xf numFmtId="0" fontId="16" fillId="0" borderId="0" xfId="0" applyFont="1"/>
    <xf numFmtId="0" fontId="3" fillId="0" borderId="0" xfId="0" applyFont="1" applyAlignment="1">
      <alignment horizontal="center"/>
    </xf>
    <xf numFmtId="0" fontId="17" fillId="0" borderId="0" xfId="0" applyFont="1"/>
    <xf numFmtId="3" fontId="0" fillId="0" borderId="0" xfId="0" applyNumberFormat="1"/>
    <xf numFmtId="0" fontId="3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Normal="100" zoomScaleSheetLayoutView="100" workbookViewId="0">
      <selection activeCell="A25" sqref="A25"/>
    </sheetView>
  </sheetViews>
  <sheetFormatPr defaultColWidth="9" defaultRowHeight="14.4"/>
  <cols>
    <col min="1" max="1" width="43.109375" customWidth="1"/>
    <col min="2" max="2" width="8.33203125" customWidth="1"/>
    <col min="3" max="3" width="9.88671875" customWidth="1"/>
    <col min="4" max="5" width="9.5546875" customWidth="1"/>
    <col min="6" max="6" width="9.77734375" customWidth="1"/>
    <col min="7" max="7" width="9.6640625" customWidth="1"/>
    <col min="8" max="9" width="9.5546875" customWidth="1"/>
    <col min="10" max="11" width="8.88671875" customWidth="1"/>
    <col min="12" max="12" width="10.77734375" customWidth="1"/>
  </cols>
  <sheetData>
    <row r="1" spans="1:12" ht="15.6">
      <c r="A1" s="1"/>
      <c r="H1" t="s">
        <v>20</v>
      </c>
    </row>
    <row r="2" spans="1:12" ht="15.6" customHeight="1">
      <c r="A2" s="34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18.600000000000001" customHeight="1">
      <c r="A4" s="2" t="s">
        <v>0</v>
      </c>
      <c r="B4" s="32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3" t="s">
        <v>2</v>
      </c>
    </row>
    <row r="5" spans="1:12" s="29" customFormat="1" ht="23.4" customHeight="1">
      <c r="A5" s="18" t="s">
        <v>3</v>
      </c>
      <c r="B5" s="28">
        <v>2019</v>
      </c>
      <c r="C5" s="28">
        <v>2020</v>
      </c>
      <c r="D5" s="28">
        <v>2021</v>
      </c>
      <c r="E5" s="28">
        <v>2022</v>
      </c>
      <c r="F5" s="28">
        <v>2023</v>
      </c>
      <c r="G5" s="28">
        <v>2024</v>
      </c>
      <c r="H5" s="28">
        <v>2025</v>
      </c>
      <c r="I5" s="28">
        <v>2026</v>
      </c>
      <c r="J5" s="28">
        <v>2027</v>
      </c>
      <c r="K5" s="28">
        <v>2028</v>
      </c>
      <c r="L5" s="33"/>
    </row>
    <row r="6" spans="1:12" s="17" customFormat="1">
      <c r="A6" s="3" t="s">
        <v>4</v>
      </c>
      <c r="B6" s="14">
        <f>B7</f>
        <v>15095.522999999999</v>
      </c>
      <c r="C6" s="19">
        <f>C7</f>
        <v>197720.64</v>
      </c>
      <c r="D6" s="19">
        <f t="shared" ref="D6:L6" si="0">D7</f>
        <v>197720.64</v>
      </c>
      <c r="E6" s="19">
        <f t="shared" si="0"/>
        <v>197720.64</v>
      </c>
      <c r="F6" s="19">
        <f t="shared" si="0"/>
        <v>197720.64</v>
      </c>
      <c r="G6" s="19">
        <f t="shared" si="0"/>
        <v>197720.64</v>
      </c>
      <c r="H6" s="19">
        <f t="shared" si="0"/>
        <v>197720.64</v>
      </c>
      <c r="I6" s="19">
        <f t="shared" si="0"/>
        <v>197720.64</v>
      </c>
      <c r="J6" s="19">
        <f t="shared" si="0"/>
        <v>197720.64</v>
      </c>
      <c r="K6" s="19">
        <f t="shared" si="0"/>
        <v>197720.64</v>
      </c>
      <c r="L6" s="19">
        <f t="shared" si="0"/>
        <v>1794581.2830000003</v>
      </c>
    </row>
    <row r="7" spans="1:12">
      <c r="A7" s="18" t="s">
        <v>11</v>
      </c>
      <c r="B7" s="4">
        <v>15095.522999999999</v>
      </c>
      <c r="C7" s="4">
        <f>16476.72*12</f>
        <v>197720.64</v>
      </c>
      <c r="D7" s="4">
        <f>C7</f>
        <v>197720.64</v>
      </c>
      <c r="E7" s="4">
        <f t="shared" ref="E7:K7" si="1">D7</f>
        <v>197720.64</v>
      </c>
      <c r="F7" s="4">
        <f t="shared" si="1"/>
        <v>197720.64</v>
      </c>
      <c r="G7" s="4">
        <f t="shared" si="1"/>
        <v>197720.64</v>
      </c>
      <c r="H7" s="4">
        <f t="shared" si="1"/>
        <v>197720.64</v>
      </c>
      <c r="I7" s="4">
        <f t="shared" si="1"/>
        <v>197720.64</v>
      </c>
      <c r="J7" s="4">
        <f t="shared" si="1"/>
        <v>197720.64</v>
      </c>
      <c r="K7" s="4">
        <f t="shared" si="1"/>
        <v>197720.64</v>
      </c>
      <c r="L7" s="11">
        <f>SUM(B7:K7)</f>
        <v>1794581.2830000003</v>
      </c>
    </row>
    <row r="8" spans="1:12" s="23" customFormat="1">
      <c r="A8" s="20" t="s">
        <v>5</v>
      </c>
      <c r="B8" s="20">
        <v>6.95</v>
      </c>
      <c r="C8" s="21">
        <v>7.14</v>
      </c>
      <c r="D8" s="21">
        <v>7.33</v>
      </c>
      <c r="E8" s="21">
        <v>7.52</v>
      </c>
      <c r="F8" s="21">
        <v>7.71</v>
      </c>
      <c r="G8" s="21">
        <v>7.9</v>
      </c>
      <c r="H8" s="21">
        <v>8.09</v>
      </c>
      <c r="I8" s="21">
        <v>8.2799999999999994</v>
      </c>
      <c r="J8" s="21">
        <v>8.4700000000000006</v>
      </c>
      <c r="K8" s="21">
        <v>8.66</v>
      </c>
      <c r="L8" s="22"/>
    </row>
    <row r="9" spans="1:12">
      <c r="A9" s="18" t="s">
        <v>11</v>
      </c>
      <c r="B9" s="12">
        <v>6.95</v>
      </c>
      <c r="C9" s="13">
        <f>B9+0.19</f>
        <v>7.1400000000000006</v>
      </c>
      <c r="D9" s="13">
        <f t="shared" ref="D9:K9" si="2">C9+0.19</f>
        <v>7.330000000000001</v>
      </c>
      <c r="E9" s="13">
        <f t="shared" si="2"/>
        <v>7.5200000000000014</v>
      </c>
      <c r="F9" s="13">
        <f t="shared" si="2"/>
        <v>7.7100000000000017</v>
      </c>
      <c r="G9" s="13">
        <f t="shared" si="2"/>
        <v>7.9000000000000021</v>
      </c>
      <c r="H9" s="13">
        <f t="shared" si="2"/>
        <v>8.0900000000000016</v>
      </c>
      <c r="I9" s="13">
        <f t="shared" si="2"/>
        <v>8.2800000000000011</v>
      </c>
      <c r="J9" s="13">
        <f t="shared" si="2"/>
        <v>8.4700000000000006</v>
      </c>
      <c r="K9" s="13">
        <f t="shared" si="2"/>
        <v>8.66</v>
      </c>
      <c r="L9" s="10"/>
    </row>
    <row r="10" spans="1:12">
      <c r="A10" s="3" t="s">
        <v>10</v>
      </c>
      <c r="B10" s="14">
        <f t="shared" ref="B10:K10" si="3">SUM(B11:B11)</f>
        <v>104913.88485</v>
      </c>
      <c r="C10" s="14">
        <f t="shared" si="3"/>
        <v>1411725.3696000003</v>
      </c>
      <c r="D10" s="14">
        <f t="shared" si="3"/>
        <v>1449292.2912000003</v>
      </c>
      <c r="E10" s="14">
        <f t="shared" si="3"/>
        <v>1486859.2128000003</v>
      </c>
      <c r="F10" s="14">
        <f t="shared" si="3"/>
        <v>1524426.1344000006</v>
      </c>
      <c r="G10" s="14">
        <f t="shared" si="3"/>
        <v>1561993.0560000006</v>
      </c>
      <c r="H10" s="14">
        <f t="shared" si="3"/>
        <v>1599559.9776000003</v>
      </c>
      <c r="I10" s="14">
        <f t="shared" si="3"/>
        <v>1637126.8992000003</v>
      </c>
      <c r="J10" s="14">
        <f t="shared" si="3"/>
        <v>1674693.8208000003</v>
      </c>
      <c r="K10" s="14">
        <f t="shared" si="3"/>
        <v>1712260.7424000001</v>
      </c>
      <c r="L10" s="14">
        <f>SUM(B10:K10)</f>
        <v>14162851.388850003</v>
      </c>
    </row>
    <row r="11" spans="1:12">
      <c r="A11" s="18" t="s">
        <v>12</v>
      </c>
      <c r="B11" s="4">
        <f t="shared" ref="B11:K11" si="4">B7*B9</f>
        <v>104913.88485</v>
      </c>
      <c r="C11" s="4">
        <f t="shared" si="4"/>
        <v>1411725.3696000003</v>
      </c>
      <c r="D11" s="4">
        <f t="shared" si="4"/>
        <v>1449292.2912000003</v>
      </c>
      <c r="E11" s="4">
        <f t="shared" si="4"/>
        <v>1486859.2128000003</v>
      </c>
      <c r="F11" s="4">
        <f t="shared" si="4"/>
        <v>1524426.1344000006</v>
      </c>
      <c r="G11" s="4">
        <f t="shared" si="4"/>
        <v>1561993.0560000006</v>
      </c>
      <c r="H11" s="4">
        <f t="shared" si="4"/>
        <v>1599559.9776000003</v>
      </c>
      <c r="I11" s="4">
        <f t="shared" si="4"/>
        <v>1637126.8992000003</v>
      </c>
      <c r="J11" s="4">
        <f t="shared" si="4"/>
        <v>1674693.8208000003</v>
      </c>
      <c r="K11" s="4">
        <f t="shared" si="4"/>
        <v>1712260.7424000001</v>
      </c>
      <c r="L11" s="11">
        <f>SUM(B11:K11)</f>
        <v>14162851.388850003</v>
      </c>
    </row>
    <row r="12" spans="1:12" s="27" customFormat="1">
      <c r="A12" s="24" t="s">
        <v>6</v>
      </c>
      <c r="B12" s="25">
        <v>5.0700000000000002E-2</v>
      </c>
      <c r="C12" s="25">
        <v>5.0700000000000002E-2</v>
      </c>
      <c r="D12" s="25">
        <v>5.0700000000000002E-2</v>
      </c>
      <c r="E12" s="25">
        <v>5.0700000000000002E-2</v>
      </c>
      <c r="F12" s="25">
        <v>5.0700000000000002E-2</v>
      </c>
      <c r="G12" s="25">
        <v>5.0700000000000002E-2</v>
      </c>
      <c r="H12" s="25">
        <v>5.0700000000000002E-2</v>
      </c>
      <c r="I12" s="25">
        <v>5.0700000000000002E-2</v>
      </c>
      <c r="J12" s="25">
        <v>5.0700000000000002E-2</v>
      </c>
      <c r="K12" s="25">
        <v>5.0700000000000002E-2</v>
      </c>
      <c r="L12" s="26"/>
    </row>
    <row r="13" spans="1:12" s="17" customFormat="1">
      <c r="A13" s="3" t="s">
        <v>7</v>
      </c>
      <c r="B13" s="14">
        <f t="shared" ref="B13:K13" si="5">B10*B12</f>
        <v>5319.1339618950005</v>
      </c>
      <c r="C13" s="14">
        <f t="shared" si="5"/>
        <v>71574.476238720017</v>
      </c>
      <c r="D13" s="14">
        <f t="shared" si="5"/>
        <v>73479.11916384002</v>
      </c>
      <c r="E13" s="14">
        <f t="shared" si="5"/>
        <v>75383.762088960022</v>
      </c>
      <c r="F13" s="14">
        <f t="shared" si="5"/>
        <v>77288.405014080025</v>
      </c>
      <c r="G13" s="14">
        <f t="shared" si="5"/>
        <v>79193.047939200027</v>
      </c>
      <c r="H13" s="14">
        <f t="shared" si="5"/>
        <v>81097.690864320015</v>
      </c>
      <c r="I13" s="14">
        <f t="shared" si="5"/>
        <v>83002.333789440017</v>
      </c>
      <c r="J13" s="14">
        <f t="shared" si="5"/>
        <v>84906.97671456002</v>
      </c>
      <c r="K13" s="14">
        <f t="shared" si="5"/>
        <v>86811.619639680008</v>
      </c>
      <c r="L13" s="14">
        <f>SUM(B13:K13)</f>
        <v>718056.5654146953</v>
      </c>
    </row>
    <row r="14" spans="1:12">
      <c r="A14" s="3" t="s">
        <v>13</v>
      </c>
      <c r="B14" s="14">
        <f t="shared" ref="B14:L14" si="6">B15</f>
        <v>110233.06951189501</v>
      </c>
      <c r="C14" s="14">
        <f t="shared" si="6"/>
        <v>1483299.8965387205</v>
      </c>
      <c r="D14" s="14">
        <f t="shared" si="6"/>
        <v>1522771.4610638404</v>
      </c>
      <c r="E14" s="14">
        <f t="shared" si="6"/>
        <v>1562243.0255889604</v>
      </c>
      <c r="F14" s="14">
        <f t="shared" si="6"/>
        <v>1601714.5901140806</v>
      </c>
      <c r="G14" s="14">
        <f t="shared" si="6"/>
        <v>1641186.1546392005</v>
      </c>
      <c r="H14" s="14">
        <f t="shared" si="6"/>
        <v>1680657.7191643203</v>
      </c>
      <c r="I14" s="14">
        <f t="shared" si="6"/>
        <v>1720129.2836894405</v>
      </c>
      <c r="J14" s="14">
        <f t="shared" si="6"/>
        <v>1759600.8482145604</v>
      </c>
      <c r="K14" s="14">
        <f t="shared" si="6"/>
        <v>1799072.4127396801</v>
      </c>
      <c r="L14" s="14">
        <f t="shared" si="6"/>
        <v>14880908.4612647</v>
      </c>
    </row>
    <row r="15" spans="1:12">
      <c r="A15" s="18" t="s">
        <v>8</v>
      </c>
      <c r="B15" s="4">
        <f t="shared" ref="B15:K15" si="7">SUM(B11:B13)</f>
        <v>110233.06951189501</v>
      </c>
      <c r="C15" s="4">
        <f t="shared" si="7"/>
        <v>1483299.8965387205</v>
      </c>
      <c r="D15" s="5">
        <f t="shared" si="7"/>
        <v>1522771.4610638404</v>
      </c>
      <c r="E15" s="5">
        <f t="shared" si="7"/>
        <v>1562243.0255889604</v>
      </c>
      <c r="F15" s="5">
        <f t="shared" si="7"/>
        <v>1601714.5901140806</v>
      </c>
      <c r="G15" s="5">
        <f t="shared" si="7"/>
        <v>1641186.1546392005</v>
      </c>
      <c r="H15" s="5">
        <f t="shared" si="7"/>
        <v>1680657.7191643203</v>
      </c>
      <c r="I15" s="5">
        <f t="shared" si="7"/>
        <v>1720129.2836894405</v>
      </c>
      <c r="J15" s="5">
        <f t="shared" si="7"/>
        <v>1759600.8482145604</v>
      </c>
      <c r="K15" s="5">
        <f t="shared" si="7"/>
        <v>1799072.4127396801</v>
      </c>
      <c r="L15" s="11">
        <f>SUM(B15:K15)</f>
        <v>14880908.4612647</v>
      </c>
    </row>
    <row r="16" spans="1:12" ht="15" customHeight="1">
      <c r="A16" s="31" t="s">
        <v>16</v>
      </c>
      <c r="B16" s="4"/>
      <c r="C16" s="4"/>
      <c r="D16" s="5"/>
      <c r="E16" s="5"/>
      <c r="F16" s="5"/>
      <c r="G16" s="5"/>
      <c r="H16" s="5"/>
      <c r="I16" s="5"/>
      <c r="J16" s="5"/>
      <c r="K16" s="5"/>
      <c r="L16" s="10"/>
    </row>
    <row r="17" spans="1:12">
      <c r="A17" s="6" t="s">
        <v>9</v>
      </c>
      <c r="B17" s="15">
        <f t="shared" ref="B17:K17" si="8">SUM(B15:B16)</f>
        <v>110233.06951189501</v>
      </c>
      <c r="C17" s="15">
        <f t="shared" si="8"/>
        <v>1483299.8965387205</v>
      </c>
      <c r="D17" s="15">
        <f t="shared" si="8"/>
        <v>1522771.4610638404</v>
      </c>
      <c r="E17" s="15">
        <f t="shared" si="8"/>
        <v>1562243.0255889604</v>
      </c>
      <c r="F17" s="15">
        <f t="shared" si="8"/>
        <v>1601714.5901140806</v>
      </c>
      <c r="G17" s="15">
        <f t="shared" si="8"/>
        <v>1641186.1546392005</v>
      </c>
      <c r="H17" s="15">
        <f t="shared" si="8"/>
        <v>1680657.7191643203</v>
      </c>
      <c r="I17" s="15">
        <f t="shared" si="8"/>
        <v>1720129.2836894405</v>
      </c>
      <c r="J17" s="15">
        <f t="shared" si="8"/>
        <v>1759600.8482145604</v>
      </c>
      <c r="K17" s="15">
        <f t="shared" si="8"/>
        <v>1799072.4127396801</v>
      </c>
      <c r="L17" s="16">
        <f>SUM(B17:K17)</f>
        <v>14880908.4612647</v>
      </c>
    </row>
    <row r="18" spans="1:12" ht="27.6">
      <c r="A18" s="7" t="s">
        <v>15</v>
      </c>
      <c r="B18" s="14">
        <f>IF((B10+B13-B17)&lt;B19,B19,(B10+B13-B17))</f>
        <v>414423.40336134454</v>
      </c>
      <c r="C18" s="14">
        <f>IF((C10+C13-C17)&lt;C19,C19,(C10+C13-C17))</f>
        <v>3148310.9243697482</v>
      </c>
      <c r="D18" s="14">
        <f t="shared" ref="D18:K18" si="9">IF((D10+D13-D17)&lt;D19,D19,(D10+D13-D17))</f>
        <v>3148310.9243697482</v>
      </c>
      <c r="E18" s="14">
        <f t="shared" si="9"/>
        <v>3148310.9243697482</v>
      </c>
      <c r="F18" s="14">
        <f t="shared" si="9"/>
        <v>3148310.9243697482</v>
      </c>
      <c r="G18" s="14">
        <f t="shared" si="9"/>
        <v>3148310.9243697482</v>
      </c>
      <c r="H18" s="14">
        <f t="shared" si="9"/>
        <v>3148310.9243697482</v>
      </c>
      <c r="I18" s="14">
        <f t="shared" si="9"/>
        <v>3148310.9243697482</v>
      </c>
      <c r="J18" s="14">
        <f t="shared" si="9"/>
        <v>3148310.9243697482</v>
      </c>
      <c r="K18" s="14">
        <f t="shared" si="9"/>
        <v>3148310.9243697482</v>
      </c>
      <c r="L18" s="14">
        <f>SUM(B18:K18)</f>
        <v>28749221.722689081</v>
      </c>
    </row>
    <row r="19" spans="1:12">
      <c r="A19" s="31" t="s">
        <v>14</v>
      </c>
      <c r="B19" s="8">
        <f>493163.85/1.19</f>
        <v>414423.40336134454</v>
      </c>
      <c r="C19" s="5">
        <f>3746490/1.19</f>
        <v>3148310.9243697482</v>
      </c>
      <c r="D19" s="5">
        <f>C19</f>
        <v>3148310.9243697482</v>
      </c>
      <c r="E19" s="5">
        <f t="shared" ref="E19:K19" si="10">D19</f>
        <v>3148310.9243697482</v>
      </c>
      <c r="F19" s="5">
        <f t="shared" si="10"/>
        <v>3148310.9243697482</v>
      </c>
      <c r="G19" s="5">
        <f t="shared" si="10"/>
        <v>3148310.9243697482</v>
      </c>
      <c r="H19" s="5">
        <f t="shared" si="10"/>
        <v>3148310.9243697482</v>
      </c>
      <c r="I19" s="5">
        <f t="shared" si="10"/>
        <v>3148310.9243697482</v>
      </c>
      <c r="J19" s="5">
        <f t="shared" si="10"/>
        <v>3148310.9243697482</v>
      </c>
      <c r="K19" s="5">
        <f t="shared" si="10"/>
        <v>3148310.9243697482</v>
      </c>
      <c r="L19" s="9">
        <f>SUM(B19:K19)</f>
        <v>28749221.722689081</v>
      </c>
    </row>
    <row r="20" spans="1:12" ht="16.2" customHeight="1">
      <c r="A20" s="31" t="s">
        <v>17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  <row r="22" spans="1:12">
      <c r="A22" s="17" t="s">
        <v>18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2">
      <c r="A24" s="17" t="s">
        <v>21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2">
      <c r="A25" s="17" t="s">
        <v>22</v>
      </c>
    </row>
    <row r="26" spans="1:12">
      <c r="A26" s="17" t="s">
        <v>23</v>
      </c>
    </row>
    <row r="27" spans="1:12">
      <c r="A27" s="17"/>
    </row>
    <row r="28" spans="1:12">
      <c r="A28" s="17"/>
    </row>
  </sheetData>
  <mergeCells count="3">
    <mergeCell ref="B4:K4"/>
    <mergeCell ref="L4:L5"/>
    <mergeCell ref="A2:L3"/>
  </mergeCells>
  <phoneticPr fontId="6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CODLEA</vt:lpstr>
      <vt:lpstr>CODLEA!_Toc395598004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</dc:creator>
  <cp:lastModifiedBy>user</cp:lastModifiedBy>
  <cp:lastPrinted>2019-09-24T05:57:22Z</cp:lastPrinted>
  <dcterms:created xsi:type="dcterms:W3CDTF">2018-10-02T06:05:00Z</dcterms:created>
  <dcterms:modified xsi:type="dcterms:W3CDTF">2019-10-04T08:50:54Z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1033-10.2.0.5805</vt:lpwstr>
  </property>
</Properties>
</file>